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\Desktop\"/>
    </mc:Choice>
  </mc:AlternateContent>
  <xr:revisionPtr revIDLastSave="0" documentId="13_ncr:1_{900C7891-20BE-40E7-B026-83CC0035F4B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Kalkulačka" sheetId="1" r:id="rId1"/>
  </sheets>
  <definedNames>
    <definedName name="_xlnm._FilterDatabase" localSheetId="0" hidden="1">Kalkulačka!$G$3:$J$3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C6" i="1"/>
  <c r="D25" i="1"/>
  <c r="D31" i="1"/>
  <c r="C15" i="1" l="1"/>
  <c r="C31" i="1"/>
  <c r="C12" i="1"/>
  <c r="C10" i="1"/>
  <c r="C24" i="1" s="1"/>
  <c r="E27" i="1" l="1"/>
  <c r="C25" i="1"/>
  <c r="E19" i="1" s="1"/>
  <c r="C16" i="1"/>
  <c r="E32" i="1" l="1"/>
  <c r="E3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Michaela Veselá</author>
    <author>Veselá Michaela (206666)</author>
  </authors>
  <commentList>
    <comment ref="C3" authorId="0" shapeId="0" xr:uid="{0FAD0904-D5EC-420C-B7AD-9F3001678272}">
      <text>
        <r>
          <rPr>
            <b/>
            <sz val="9"/>
            <color indexed="81"/>
            <rFont val="Tahoma"/>
            <family val="2"/>
            <charset val="238"/>
          </rPr>
          <t>Michaela Veselá:</t>
        </r>
        <r>
          <rPr>
            <sz val="9"/>
            <color indexed="81"/>
            <rFont val="Tahoma"/>
            <family val="2"/>
            <charset val="238"/>
          </rPr>
          <t xml:space="preserve">
Vkládejte celkový počet dní na zahraniční cestě (podle cestovního příkazu)</t>
        </r>
      </text>
    </comment>
    <comment ref="C4" authorId="0" shapeId="0" xr:uid="{01DEB664-B530-4820-B201-144B639F614A}">
      <text>
        <r>
          <rPr>
            <b/>
            <sz val="9"/>
            <color indexed="81"/>
            <rFont val="Tahoma"/>
            <family val="2"/>
            <charset val="238"/>
          </rPr>
          <t>Michaela Veselá:</t>
        </r>
        <r>
          <rPr>
            <sz val="9"/>
            <color indexed="81"/>
            <rFont val="Tahoma"/>
            <family val="2"/>
            <charset val="238"/>
          </rPr>
          <t xml:space="preserve">
Vkládajete počet dní aktivit na zahraniční instituci</t>
        </r>
      </text>
    </comment>
    <comment ref="C5" authorId="1" shapeId="0" xr:uid="{C247B98E-C156-44E5-9EDE-6AAACDE044CE}">
      <text>
        <r>
          <rPr>
            <b/>
            <sz val="9"/>
            <color indexed="81"/>
            <rFont val="Tahoma"/>
            <charset val="1"/>
          </rPr>
          <t>Veselá Michaela (206666):</t>
        </r>
        <r>
          <rPr>
            <sz val="9"/>
            <color indexed="81"/>
            <rFont val="Tahoma"/>
            <charset val="1"/>
          </rPr>
          <t xml:space="preserve">
Destinace mimo EU jsou rozdělené do regionů, jejich výčet najdete zde:
https://www.vut.cz/spoluprace/zahranicni/mobilita</t>
        </r>
      </text>
    </comment>
    <comment ref="C7" authorId="1" shapeId="0" xr:uid="{A9878E12-0DBD-4529-B695-19631544DB51}">
      <text>
        <r>
          <rPr>
            <b/>
            <sz val="9"/>
            <color indexed="81"/>
            <rFont val="Tahoma"/>
            <charset val="1"/>
          </rPr>
          <t>Veselá Michaela (206666):</t>
        </r>
        <r>
          <rPr>
            <sz val="9"/>
            <color indexed="81"/>
            <rFont val="Tahoma"/>
            <charset val="1"/>
          </rPr>
          <t xml:space="preserve">
Za každé poskytnuté jídlo se diety snižují o 25% (např. když máte v ceně ubytování snídaně).
Výpočet je orientační!</t>
        </r>
      </text>
    </comment>
    <comment ref="C10" authorId="1" shapeId="0" xr:uid="{0F4C8505-C454-4785-8154-157FF2A05851}">
      <text>
        <r>
          <rPr>
            <b/>
            <sz val="9"/>
            <color indexed="81"/>
            <rFont val="Tahoma"/>
            <family val="2"/>
            <charset val="238"/>
          </rPr>
          <t>Veselá Michaela (206666):</t>
        </r>
        <r>
          <rPr>
            <sz val="9"/>
            <color indexed="81"/>
            <rFont val="Tahoma"/>
            <family val="2"/>
            <charset val="238"/>
          </rPr>
          <t xml:space="preserve">
Výpočet je orientační, nezohledňuje časy zahájení a ukončení cesty</t>
        </r>
      </text>
    </comment>
    <comment ref="C13" authorId="0" shapeId="0" xr:uid="{1038D949-0A90-4947-897F-A8B45ECEBF4E}">
      <text>
        <r>
          <rPr>
            <b/>
            <sz val="9"/>
            <color indexed="81"/>
            <rFont val="Tahoma"/>
            <family val="2"/>
            <charset val="238"/>
          </rPr>
          <t>Michaela Veselá:</t>
        </r>
        <r>
          <rPr>
            <sz val="9"/>
            <color indexed="81"/>
            <rFont val="Tahoma"/>
            <family val="2"/>
            <charset val="238"/>
          </rPr>
          <t xml:space="preserve">
Pokud cestujete vlakem nebo autobusem (Green Erasmus), máte nárok na zvýšený cestovní grant</t>
        </r>
      </text>
    </comment>
    <comment ref="C14" authorId="0" shapeId="0" xr:uid="{D4A20EE2-890F-4BDA-A834-53817FFE2E1C}">
      <text>
        <r>
          <rPr>
            <b/>
            <sz val="9"/>
            <color indexed="81"/>
            <rFont val="Tahoma"/>
            <family val="2"/>
            <charset val="238"/>
          </rPr>
          <t>Michaela Veselá:</t>
        </r>
        <r>
          <rPr>
            <sz val="9"/>
            <color indexed="81"/>
            <rFont val="Tahoma"/>
            <family val="2"/>
            <charset val="238"/>
          </rPr>
          <t xml:space="preserve">
Můžete ověřit pomocí distance calculator</t>
        </r>
      </text>
    </comment>
    <comment ref="C18" authorId="1" shapeId="0" xr:uid="{3B9253C9-D0A1-40A5-9C70-86D5BFA563DB}">
      <text>
        <r>
          <rPr>
            <b/>
            <sz val="9"/>
            <color indexed="81"/>
            <rFont val="Tahoma"/>
            <charset val="1"/>
          </rPr>
          <t>Veselá Michaela (206666):</t>
        </r>
        <r>
          <rPr>
            <sz val="9"/>
            <color indexed="81"/>
            <rFont val="Tahoma"/>
            <charset val="1"/>
          </rPr>
          <t xml:space="preserve">
Vkládejte předpokládané náklady buď v EUR nebo CZK, podle toho, v jaké měně jsou jednotlivé náklady. Např. pokud znám cenu ubytování v EUR, tak částku zadám do kolonky EUR, kolonku CZK nechám prázdnou.</t>
        </r>
      </text>
    </comment>
    <comment ref="E18" authorId="1" shapeId="0" xr:uid="{3639FBE9-78F0-4097-A087-3A5241F12988}">
      <text>
        <r>
          <rPr>
            <b/>
            <sz val="9"/>
            <color indexed="81"/>
            <rFont val="Tahoma"/>
            <family val="2"/>
            <charset val="238"/>
          </rPr>
          <t>Veselá Michaela (206666):</t>
        </r>
        <r>
          <rPr>
            <sz val="9"/>
            <color indexed="81"/>
            <rFont val="Tahoma"/>
            <family val="2"/>
            <charset val="238"/>
          </rPr>
          <t xml:space="preserve">
V případě, že zde vychází záporná hodnota, je doplatek fakulty na pobytových a cestovních nákladech nulový. Ale vždy je potřeba počítat s doplatkem fakulty na pojištění.</t>
        </r>
      </text>
    </comment>
  </commentList>
</comments>
</file>

<file path=xl/sharedStrings.xml><?xml version="1.0" encoding="utf-8"?>
<sst xmlns="http://schemas.openxmlformats.org/spreadsheetml/2006/main" count="92" uniqueCount="83">
  <si>
    <t>Kategorie</t>
  </si>
  <si>
    <t>Hodnota</t>
  </si>
  <si>
    <t>Země</t>
  </si>
  <si>
    <t>Grant (do 14 dní)</t>
  </si>
  <si>
    <t>Grant (15-60 dní)</t>
  </si>
  <si>
    <t>Diety</t>
  </si>
  <si>
    <t>Belgie</t>
  </si>
  <si>
    <t>Dánsko</t>
  </si>
  <si>
    <t>Finsko</t>
  </si>
  <si>
    <t>Francie</t>
  </si>
  <si>
    <t>Island</t>
  </si>
  <si>
    <t>Irsko</t>
  </si>
  <si>
    <t>Itálie</t>
  </si>
  <si>
    <t>Lichtenštejnsko</t>
  </si>
  <si>
    <t>Lucembursko</t>
  </si>
  <si>
    <t>Německo</t>
  </si>
  <si>
    <t>Nizozemsko</t>
  </si>
  <si>
    <t>Norsko</t>
  </si>
  <si>
    <t>Rakousko</t>
  </si>
  <si>
    <t>Švédsko</t>
  </si>
  <si>
    <t>Kypr</t>
  </si>
  <si>
    <t>Estonsko</t>
  </si>
  <si>
    <t>Lotyšsko</t>
  </si>
  <si>
    <t>Malta</t>
  </si>
  <si>
    <t>Portugalsko</t>
  </si>
  <si>
    <t>Řecko</t>
  </si>
  <si>
    <t>Slovensko</t>
  </si>
  <si>
    <t>Slovinsko</t>
  </si>
  <si>
    <t>Španělsko</t>
  </si>
  <si>
    <t>Bulharsko</t>
  </si>
  <si>
    <t>Chorvatsko</t>
  </si>
  <si>
    <t>Maďarsko</t>
  </si>
  <si>
    <t>Litva</t>
  </si>
  <si>
    <t>Polsko</t>
  </si>
  <si>
    <t>Rumunsko</t>
  </si>
  <si>
    <t>Srbsko</t>
  </si>
  <si>
    <t>Severní Makedonie</t>
  </si>
  <si>
    <t>Turecko</t>
  </si>
  <si>
    <t>Délka pobytu (dny)</t>
  </si>
  <si>
    <t>Celkem</t>
  </si>
  <si>
    <t>Vzdálenost</t>
  </si>
  <si>
    <t>Green Erasmus</t>
  </si>
  <si>
    <t>10-99 km</t>
  </si>
  <si>
    <t>Mezi 100 a 499 km</t>
  </si>
  <si>
    <t>Mezi 500 a 1 999 km</t>
  </si>
  <si>
    <t>Mezi 2 000 a 2 999 km</t>
  </si>
  <si>
    <t>Mezi 3 000 a 3 999 km</t>
  </si>
  <si>
    <t>Mezi 4 000 a 7 999 km</t>
  </si>
  <si>
    <t>8 000 km nebo více</t>
  </si>
  <si>
    <t>Způsob cestování</t>
  </si>
  <si>
    <t>Non-Green Erasmus</t>
  </si>
  <si>
    <t>Pásmo</t>
  </si>
  <si>
    <t>Non Green Erasmus</t>
  </si>
  <si>
    <t>Erasmus grant celkem</t>
  </si>
  <si>
    <t>Ubytování</t>
  </si>
  <si>
    <t>Pobytové náklady a nutné vedlejší náklady</t>
  </si>
  <si>
    <t>Cestovní náklady</t>
  </si>
  <si>
    <t>Letenky</t>
  </si>
  <si>
    <t>Doprava z/na letiště</t>
  </si>
  <si>
    <t>Diety celkem</t>
  </si>
  <si>
    <t>Doplatek fakulty celkem</t>
  </si>
  <si>
    <t>Země pobytu</t>
  </si>
  <si>
    <t>Počet aktivit (dny)</t>
  </si>
  <si>
    <t>Erasmus grant na cestovní náklady (EUR)</t>
  </si>
  <si>
    <t>Orientační přepočet na CZK</t>
  </si>
  <si>
    <t>MHD/AUC ve dnech cesty/jiné</t>
  </si>
  <si>
    <t>Počet hrazených snídaní</t>
  </si>
  <si>
    <t>Počet hrazených obědů</t>
  </si>
  <si>
    <t>Počet hrazených věčeří</t>
  </si>
  <si>
    <t>Erasmus pobytový grant (den/EUR)</t>
  </si>
  <si>
    <t>Erasmus pobytový grant (celkem)</t>
  </si>
  <si>
    <t>AUC ve dnech pobytu (taxi, uber)</t>
  </si>
  <si>
    <t>MHD ve dnech pobytu</t>
  </si>
  <si>
    <t>BUS/vlak</t>
  </si>
  <si>
    <t>Mimo EU - region 1-12</t>
  </si>
  <si>
    <t>Mimo EU - region 13 a 14</t>
  </si>
  <si>
    <t>Náklady CZK</t>
  </si>
  <si>
    <t>Náklady EUR</t>
  </si>
  <si>
    <t>Doplatek fakulty pobytové náklady</t>
  </si>
  <si>
    <t>Doplatek fakulty cestovné</t>
  </si>
  <si>
    <t>Kurzy/poplatky zahraniční instituci</t>
  </si>
  <si>
    <t>Jiné (např. dálniční známka)</t>
  </si>
  <si>
    <t>Diety na den (EUR/CHF)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</si>
</sst>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EUR]"/>
    <numFmt numFmtId="165" formatCode="#,##0.00\ &quot;Kč&quot;"/>
    <numFmt numFmtId="166" formatCode="#,##0.00\ [$CHF]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Protection="1">
      <protection locked="0"/>
    </xf>
    <xf numFmtId="0" fontId="1" fillId="3" borderId="8" xfId="0" applyFont="1" applyFill="1" applyBorder="1" applyAlignment="1" applyProtection="1">
      <alignment horizontal="left"/>
      <protection locked="0"/>
    </xf>
    <xf numFmtId="0" fontId="1" fillId="3" borderId="9" xfId="0" applyFont="1" applyFill="1" applyBorder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164" fontId="0" fillId="0" borderId="0" xfId="0" applyNumberFormat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2" fillId="0" borderId="6" xfId="0" applyFont="1" applyBorder="1" applyProtection="1">
      <protection locked="0"/>
    </xf>
    <xf numFmtId="0" fontId="2" fillId="3" borderId="8" xfId="0" applyFont="1" applyFill="1" applyBorder="1" applyAlignment="1" applyProtection="1">
      <alignment horizontal="left"/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8" xfId="0" applyFont="1" applyFill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4" borderId="8" xfId="0" applyFont="1" applyFill="1" applyBorder="1" applyProtection="1">
      <protection locked="0"/>
    </xf>
    <xf numFmtId="0" fontId="2" fillId="4" borderId="11" xfId="0" applyFont="1" applyFill="1" applyBorder="1" applyProtection="1">
      <protection locked="0"/>
    </xf>
    <xf numFmtId="0" fontId="0" fillId="0" borderId="8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164" fontId="2" fillId="0" borderId="10" xfId="0" applyNumberFormat="1" applyFont="1" applyBorder="1"/>
    <xf numFmtId="164" fontId="2" fillId="0" borderId="0" xfId="0" applyNumberFormat="1" applyFont="1"/>
    <xf numFmtId="164" fontId="2" fillId="4" borderId="9" xfId="0" applyNumberFormat="1" applyFont="1" applyFill="1" applyBorder="1"/>
    <xf numFmtId="165" fontId="0" fillId="0" borderId="9" xfId="0" applyNumberFormat="1" applyBorder="1"/>
    <xf numFmtId="0" fontId="2" fillId="0" borderId="5" xfId="0" applyFont="1" applyBorder="1" applyAlignment="1" applyProtection="1">
      <alignment horizontal="right"/>
      <protection locked="0"/>
    </xf>
    <xf numFmtId="0" fontId="0" fillId="0" borderId="2" xfId="0" applyBorder="1" applyProtection="1">
      <protection locked="0"/>
    </xf>
    <xf numFmtId="0" fontId="0" fillId="0" borderId="3" xfId="0" applyBorder="1" applyAlignment="1">
      <alignment horizontal="right"/>
    </xf>
    <xf numFmtId="0" fontId="0" fillId="0" borderId="6" xfId="0" applyBorder="1" applyProtection="1">
      <protection locked="0"/>
    </xf>
    <xf numFmtId="0" fontId="0" fillId="0" borderId="7" xfId="0" applyBorder="1" applyAlignment="1">
      <alignment horizontal="right"/>
    </xf>
    <xf numFmtId="166" fontId="0" fillId="0" borderId="0" xfId="0" applyNumberFormat="1" applyProtection="1">
      <protection locked="0"/>
    </xf>
    <xf numFmtId="0" fontId="0" fillId="0" borderId="0" xfId="0" applyAlignment="1" applyProtection="1">
      <alignment horizontal="right"/>
      <protection locked="0"/>
    </xf>
    <xf numFmtId="164" fontId="2" fillId="0" borderId="0" xfId="0" applyNumberFormat="1" applyFont="1" applyAlignment="1" applyProtection="1">
      <alignment horizontal="right"/>
      <protection locked="0"/>
    </xf>
    <xf numFmtId="165" fontId="2" fillId="0" borderId="10" xfId="0" applyNumberFormat="1" applyFont="1" applyBorder="1"/>
    <xf numFmtId="165" fontId="2" fillId="0" borderId="0" xfId="0" applyNumberFormat="1" applyFont="1"/>
    <xf numFmtId="164" fontId="0" fillId="0" borderId="15" xfId="0" applyNumberFormat="1" applyBorder="1" applyProtection="1">
      <protection locked="0"/>
    </xf>
    <xf numFmtId="165" fontId="0" fillId="0" borderId="3" xfId="0" applyNumberFormat="1" applyBorder="1" applyProtection="1">
      <protection locked="0"/>
    </xf>
    <xf numFmtId="165" fontId="0" fillId="0" borderId="5" xfId="0" applyNumberFormat="1" applyBorder="1" applyProtection="1">
      <protection locked="0"/>
    </xf>
    <xf numFmtId="0" fontId="0" fillId="0" borderId="16" xfId="0" applyBorder="1" applyProtection="1">
      <protection locked="0"/>
    </xf>
    <xf numFmtId="164" fontId="0" fillId="0" borderId="17" xfId="0" applyNumberFormat="1" applyBorder="1"/>
    <xf numFmtId="165" fontId="0" fillId="0" borderId="18" xfId="0" applyNumberFormat="1" applyBorder="1"/>
    <xf numFmtId="164" fontId="0" fillId="0" borderId="17" xfId="0" applyNumberFormat="1" applyBorder="1" applyProtection="1">
      <protection locked="0"/>
    </xf>
    <xf numFmtId="165" fontId="0" fillId="0" borderId="18" xfId="0" applyNumberFormat="1" applyBorder="1" applyProtection="1">
      <protection locked="0"/>
    </xf>
    <xf numFmtId="0" fontId="7" fillId="0" borderId="4" xfId="1" applyBorder="1" applyProtection="1">
      <protection locked="0"/>
    </xf>
    <xf numFmtId="164" fontId="0" fillId="0" borderId="14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rasmus-plus.ec.europa.eu/resources-and-tools/distance-calculator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7"/>
  <sheetViews>
    <sheetView showGridLines="0" tabSelected="1" zoomScale="90" zoomScaleNormal="90" workbookViewId="0">
      <selection activeCell="E3" sqref="E3"/>
    </sheetView>
  </sheetViews>
  <sheetFormatPr defaultColWidth="8.88671875" defaultRowHeight="14.4" x14ac:dyDescent="0.3"/>
  <cols>
    <col min="1" max="1" width="3.109375" style="1" customWidth="1"/>
    <col min="2" max="2" width="41" style="1" customWidth="1"/>
    <col min="3" max="4" width="20.33203125" style="1" customWidth="1"/>
    <col min="5" max="5" width="32.44140625" style="1" bestFit="1" customWidth="1"/>
    <col min="6" max="6" width="10.44140625" style="1" bestFit="1" customWidth="1"/>
    <col min="7" max="7" width="23.33203125" style="1" hidden="1" customWidth="1"/>
    <col min="8" max="8" width="16" style="1" hidden="1" customWidth="1"/>
    <col min="9" max="9" width="16.109375" style="1" hidden="1" customWidth="1"/>
    <col min="10" max="10" width="9.88671875" style="1" hidden="1" customWidth="1"/>
    <col min="11" max="11" width="8.88671875" style="1" hidden="1" customWidth="1"/>
    <col min="12" max="12" width="19.33203125" style="1" hidden="1" customWidth="1"/>
    <col min="13" max="13" width="17.33203125" style="1" hidden="1" customWidth="1"/>
    <col min="14" max="14" width="13.33203125" style="1" hidden="1" customWidth="1"/>
    <col min="15" max="15" width="8.88671875" style="1" hidden="1" customWidth="1"/>
    <col min="16" max="16" width="17.44140625" style="1" hidden="1" customWidth="1"/>
    <col min="17" max="16384" width="8.88671875" style="1"/>
  </cols>
  <sheetData>
    <row r="1" spans="2:16" ht="15" thickBot="1" x14ac:dyDescent="0.35"/>
    <row r="2" spans="2:16" ht="15" thickBot="1" x14ac:dyDescent="0.35">
      <c r="B2" s="2" t="s">
        <v>0</v>
      </c>
      <c r="C2" s="3" t="s">
        <v>1</v>
      </c>
    </row>
    <row r="3" spans="2:16" x14ac:dyDescent="0.3">
      <c r="B3" s="5" t="s">
        <v>38</v>
      </c>
      <c r="C3" s="6">
        <v>10</v>
      </c>
      <c r="G3" s="4" t="s">
        <v>2</v>
      </c>
      <c r="H3" s="4" t="s">
        <v>3</v>
      </c>
      <c r="I3" s="4" t="s">
        <v>4</v>
      </c>
      <c r="J3" s="4" t="s">
        <v>5</v>
      </c>
      <c r="L3" s="7" t="s">
        <v>40</v>
      </c>
      <c r="M3" s="7" t="s">
        <v>52</v>
      </c>
      <c r="N3" s="7" t="s">
        <v>41</v>
      </c>
      <c r="P3" s="7" t="s">
        <v>49</v>
      </c>
    </row>
    <row r="4" spans="2:16" x14ac:dyDescent="0.3">
      <c r="B4" s="5" t="s">
        <v>62</v>
      </c>
      <c r="C4" s="6">
        <v>5</v>
      </c>
      <c r="G4" s="1" t="s">
        <v>6</v>
      </c>
      <c r="H4" s="8">
        <v>153</v>
      </c>
      <c r="I4" s="1">
        <v>107.1</v>
      </c>
      <c r="J4" s="8">
        <v>50</v>
      </c>
      <c r="L4" s="1" t="s">
        <v>42</v>
      </c>
      <c r="M4" s="8">
        <v>28</v>
      </c>
      <c r="N4" s="8">
        <v>56</v>
      </c>
      <c r="P4" s="1" t="s">
        <v>41</v>
      </c>
    </row>
    <row r="5" spans="2:16" ht="15" thickBot="1" x14ac:dyDescent="0.35">
      <c r="B5" s="16" t="s">
        <v>61</v>
      </c>
      <c r="C5" s="28" t="s">
        <v>21</v>
      </c>
      <c r="G5" s="1" t="s">
        <v>29</v>
      </c>
      <c r="H5" s="8">
        <v>119</v>
      </c>
      <c r="I5" s="1">
        <v>83.3</v>
      </c>
      <c r="J5" s="8">
        <v>40</v>
      </c>
      <c r="L5" s="1" t="s">
        <v>43</v>
      </c>
      <c r="M5" s="8">
        <v>211</v>
      </c>
      <c r="N5" s="8">
        <v>285</v>
      </c>
      <c r="P5" s="1" t="s">
        <v>50</v>
      </c>
    </row>
    <row r="6" spans="2:16" x14ac:dyDescent="0.3">
      <c r="B6" s="29" t="s">
        <v>82</v>
      </c>
      <c r="C6" s="30">
        <f>VLOOKUP(C5,G4:J37,4,FALSE)</f>
        <v>45</v>
      </c>
      <c r="G6" s="1" t="s">
        <v>7</v>
      </c>
      <c r="H6" s="8">
        <v>153</v>
      </c>
      <c r="I6" s="1">
        <v>107.1</v>
      </c>
      <c r="J6" s="8">
        <v>65</v>
      </c>
      <c r="L6" s="1" t="s">
        <v>44</v>
      </c>
      <c r="M6" s="8">
        <v>309</v>
      </c>
      <c r="N6" s="8">
        <v>417</v>
      </c>
    </row>
    <row r="7" spans="2:16" x14ac:dyDescent="0.3">
      <c r="B7" s="9" t="s">
        <v>66</v>
      </c>
      <c r="C7" s="10">
        <v>0</v>
      </c>
      <c r="G7" s="1" t="s">
        <v>21</v>
      </c>
      <c r="H7" s="8">
        <v>136</v>
      </c>
      <c r="I7" s="1">
        <v>95.2</v>
      </c>
      <c r="J7" s="8">
        <v>45</v>
      </c>
      <c r="L7" s="1" t="s">
        <v>45</v>
      </c>
      <c r="M7" s="8">
        <v>395</v>
      </c>
      <c r="N7" s="8">
        <v>535</v>
      </c>
    </row>
    <row r="8" spans="2:16" x14ac:dyDescent="0.3">
      <c r="B8" s="9" t="s">
        <v>67</v>
      </c>
      <c r="C8" s="10">
        <v>0</v>
      </c>
      <c r="G8" s="1" t="s">
        <v>8</v>
      </c>
      <c r="H8" s="8">
        <v>153</v>
      </c>
      <c r="I8" s="1">
        <v>107.1</v>
      </c>
      <c r="J8" s="8">
        <v>65</v>
      </c>
      <c r="L8" s="1" t="s">
        <v>46</v>
      </c>
      <c r="M8" s="8">
        <v>580</v>
      </c>
      <c r="N8" s="8">
        <v>785</v>
      </c>
    </row>
    <row r="9" spans="2:16" x14ac:dyDescent="0.3">
      <c r="B9" s="9" t="s">
        <v>68</v>
      </c>
      <c r="C9" s="10">
        <v>0</v>
      </c>
      <c r="G9" s="1" t="s">
        <v>9</v>
      </c>
      <c r="H9" s="8">
        <v>153</v>
      </c>
      <c r="I9" s="1">
        <v>107.1</v>
      </c>
      <c r="J9" s="8">
        <v>50</v>
      </c>
      <c r="L9" s="1" t="s">
        <v>47</v>
      </c>
      <c r="M9" s="8">
        <v>1188</v>
      </c>
      <c r="N9" s="8">
        <v>1188</v>
      </c>
    </row>
    <row r="10" spans="2:16" ht="15" thickBot="1" x14ac:dyDescent="0.35">
      <c r="B10" s="31" t="s">
        <v>59</v>
      </c>
      <c r="C10" s="32">
        <f>(C6*C3)*(1-0.25*(C7+C8+C9)/C3)</f>
        <v>450</v>
      </c>
      <c r="G10" s="1" t="s">
        <v>30</v>
      </c>
      <c r="H10" s="8">
        <v>119</v>
      </c>
      <c r="I10" s="1">
        <v>83.3</v>
      </c>
      <c r="J10" s="8">
        <v>50</v>
      </c>
      <c r="L10" s="1" t="s">
        <v>48</v>
      </c>
      <c r="M10" s="8">
        <v>1735</v>
      </c>
      <c r="N10" s="8">
        <v>1735</v>
      </c>
    </row>
    <row r="11" spans="2:16" x14ac:dyDescent="0.3">
      <c r="B11" s="5" t="s">
        <v>69</v>
      </c>
      <c r="C11" s="21">
        <f>VLOOKUP(C5,G4:H37,2,FALSE)</f>
        <v>136</v>
      </c>
      <c r="G11" s="1" t="s">
        <v>11</v>
      </c>
      <c r="H11" s="8">
        <v>153</v>
      </c>
      <c r="I11" s="1">
        <v>107.1</v>
      </c>
      <c r="J11" s="8">
        <v>55</v>
      </c>
    </row>
    <row r="12" spans="2:16" x14ac:dyDescent="0.3">
      <c r="B12" s="5" t="s">
        <v>70</v>
      </c>
      <c r="C12" s="22">
        <f>C11*C4</f>
        <v>680</v>
      </c>
      <c r="G12" s="1" t="s">
        <v>10</v>
      </c>
      <c r="H12" s="8">
        <v>153</v>
      </c>
      <c r="I12" s="1">
        <v>107.1</v>
      </c>
      <c r="J12" s="8">
        <v>65</v>
      </c>
    </row>
    <row r="13" spans="2:16" x14ac:dyDescent="0.3">
      <c r="B13" s="5" t="s">
        <v>49</v>
      </c>
      <c r="C13" s="6" t="s">
        <v>50</v>
      </c>
      <c r="D13" s="34"/>
      <c r="G13" s="1" t="s">
        <v>12</v>
      </c>
      <c r="H13" s="8">
        <v>153</v>
      </c>
      <c r="I13" s="1">
        <v>107.1</v>
      </c>
      <c r="J13" s="8">
        <v>55</v>
      </c>
    </row>
    <row r="14" spans="2:16" x14ac:dyDescent="0.3">
      <c r="B14" s="46" t="s">
        <v>51</v>
      </c>
      <c r="C14" s="6" t="s">
        <v>44</v>
      </c>
      <c r="D14" s="34"/>
      <c r="G14" s="1" t="s">
        <v>20</v>
      </c>
      <c r="H14" s="8">
        <v>136</v>
      </c>
      <c r="I14" s="1">
        <v>95.2</v>
      </c>
      <c r="J14" s="8">
        <v>45</v>
      </c>
    </row>
    <row r="15" spans="2:16" x14ac:dyDescent="0.3">
      <c r="B15" s="5" t="s">
        <v>63</v>
      </c>
      <c r="C15" s="21">
        <f>IF(C13="Green Erasmus",VLOOKUP(C14,L4:N10,3,FALSE),VLOOKUP(C14,L4:N10,2,FALSE))</f>
        <v>309</v>
      </c>
      <c r="D15" s="34"/>
      <c r="G15" s="1" t="s">
        <v>13</v>
      </c>
      <c r="H15" s="8">
        <v>153</v>
      </c>
      <c r="I15" s="1">
        <v>107.1</v>
      </c>
      <c r="J15" s="33">
        <v>75</v>
      </c>
    </row>
    <row r="16" spans="2:16" ht="15" thickBot="1" x14ac:dyDescent="0.35">
      <c r="B16" s="11" t="s">
        <v>53</v>
      </c>
      <c r="C16" s="23">
        <f>C15+C12</f>
        <v>989</v>
      </c>
      <c r="D16" s="35"/>
      <c r="G16" s="1" t="s">
        <v>32</v>
      </c>
      <c r="H16" s="8">
        <v>119</v>
      </c>
      <c r="I16" s="1">
        <v>83.3</v>
      </c>
      <c r="J16" s="8">
        <v>40</v>
      </c>
    </row>
    <row r="17" spans="2:10" ht="15" thickBot="1" x14ac:dyDescent="0.35">
      <c r="G17" s="1" t="s">
        <v>22</v>
      </c>
      <c r="H17" s="8">
        <v>136</v>
      </c>
      <c r="I17" s="1">
        <v>95.2</v>
      </c>
      <c r="J17" s="8">
        <v>45</v>
      </c>
    </row>
    <row r="18" spans="2:10" ht="15" thickBot="1" x14ac:dyDescent="0.35">
      <c r="B18" s="12" t="s">
        <v>55</v>
      </c>
      <c r="C18" s="13" t="s">
        <v>77</v>
      </c>
      <c r="D18" s="13" t="s">
        <v>76</v>
      </c>
      <c r="E18" s="14" t="s">
        <v>78</v>
      </c>
      <c r="G18" s="1" t="s">
        <v>14</v>
      </c>
      <c r="H18" s="8">
        <v>153</v>
      </c>
      <c r="I18" s="1">
        <v>107.1</v>
      </c>
      <c r="J18" s="8">
        <v>55</v>
      </c>
    </row>
    <row r="19" spans="2:10" x14ac:dyDescent="0.3">
      <c r="B19" s="29" t="s">
        <v>54</v>
      </c>
      <c r="C19" s="38">
        <v>0</v>
      </c>
      <c r="D19" s="39">
        <v>0</v>
      </c>
      <c r="E19" s="47">
        <f>C25+(D25/25)-C12</f>
        <v>-230</v>
      </c>
      <c r="G19" s="1" t="s">
        <v>31</v>
      </c>
      <c r="H19" s="8">
        <v>119</v>
      </c>
      <c r="I19" s="1">
        <v>83.3</v>
      </c>
      <c r="J19" s="8">
        <v>50</v>
      </c>
    </row>
    <row r="20" spans="2:10" x14ac:dyDescent="0.3">
      <c r="B20" s="5" t="s">
        <v>72</v>
      </c>
      <c r="C20" s="8">
        <v>0</v>
      </c>
      <c r="D20" s="40">
        <v>0</v>
      </c>
      <c r="E20" s="48"/>
      <c r="G20" s="1" t="s">
        <v>23</v>
      </c>
      <c r="H20" s="8">
        <v>136</v>
      </c>
      <c r="I20" s="1">
        <v>95.2</v>
      </c>
      <c r="J20" s="8">
        <v>50</v>
      </c>
    </row>
    <row r="21" spans="2:10" x14ac:dyDescent="0.3">
      <c r="B21" s="5" t="s">
        <v>71</v>
      </c>
      <c r="C21" s="8">
        <v>0</v>
      </c>
      <c r="D21" s="40">
        <v>0</v>
      </c>
      <c r="E21" s="48"/>
      <c r="G21" s="1" t="s">
        <v>74</v>
      </c>
      <c r="H21" s="8">
        <v>190</v>
      </c>
      <c r="I21" s="1">
        <v>133</v>
      </c>
      <c r="J21" s="8">
        <v>50</v>
      </c>
    </row>
    <row r="22" spans="2:10" x14ac:dyDescent="0.3">
      <c r="B22" s="5" t="s">
        <v>80</v>
      </c>
      <c r="C22" s="8">
        <v>0</v>
      </c>
      <c r="D22" s="40">
        <v>0</v>
      </c>
      <c r="E22" s="48"/>
      <c r="G22" s="1" t="s">
        <v>75</v>
      </c>
      <c r="H22" s="8">
        <v>153</v>
      </c>
      <c r="I22" s="1">
        <v>107.1</v>
      </c>
      <c r="J22" s="8">
        <v>50</v>
      </c>
    </row>
    <row r="23" spans="2:10" x14ac:dyDescent="0.3">
      <c r="B23" s="5" t="s">
        <v>81</v>
      </c>
      <c r="C23" s="8">
        <v>0</v>
      </c>
      <c r="D23" s="40">
        <v>0</v>
      </c>
      <c r="E23" s="48"/>
      <c r="G23" s="1" t="s">
        <v>15</v>
      </c>
      <c r="H23" s="8">
        <v>153</v>
      </c>
      <c r="I23" s="1">
        <v>107.1</v>
      </c>
      <c r="J23" s="8">
        <v>45</v>
      </c>
    </row>
    <row r="24" spans="2:10" x14ac:dyDescent="0.3">
      <c r="B24" s="41" t="s">
        <v>5</v>
      </c>
      <c r="C24" s="42">
        <f>C10</f>
        <v>450</v>
      </c>
      <c r="D24" s="43">
        <v>0</v>
      </c>
      <c r="E24" s="48"/>
      <c r="G24" s="1" t="s">
        <v>16</v>
      </c>
      <c r="H24" s="8">
        <v>153</v>
      </c>
      <c r="I24" s="1">
        <v>107.1</v>
      </c>
      <c r="J24" s="8">
        <v>50</v>
      </c>
    </row>
    <row r="25" spans="2:10" ht="15" thickBot="1" x14ac:dyDescent="0.35">
      <c r="B25" s="11" t="s">
        <v>39</v>
      </c>
      <c r="C25" s="24">
        <f>SUM(C19:C24)</f>
        <v>450</v>
      </c>
      <c r="D25" s="36">
        <f>SUM(D19:D24)</f>
        <v>0</v>
      </c>
      <c r="E25" s="49"/>
      <c r="G25" s="1" t="s">
        <v>17</v>
      </c>
      <c r="H25" s="8">
        <v>153</v>
      </c>
      <c r="I25" s="1">
        <v>107.1</v>
      </c>
      <c r="J25" s="8">
        <v>65</v>
      </c>
    </row>
    <row r="26" spans="2:10" ht="15" thickBot="1" x14ac:dyDescent="0.35">
      <c r="B26" s="15" t="s">
        <v>56</v>
      </c>
      <c r="C26" s="13" t="s">
        <v>77</v>
      </c>
      <c r="D26" s="13" t="s">
        <v>76</v>
      </c>
      <c r="E26" s="14" t="s">
        <v>79</v>
      </c>
      <c r="G26" s="1" t="s">
        <v>33</v>
      </c>
      <c r="H26" s="8">
        <v>119</v>
      </c>
      <c r="I26" s="1">
        <v>83.3</v>
      </c>
      <c r="J26" s="8">
        <v>50</v>
      </c>
    </row>
    <row r="27" spans="2:10" x14ac:dyDescent="0.3">
      <c r="B27" s="29" t="s">
        <v>57</v>
      </c>
      <c r="C27" s="38">
        <v>0</v>
      </c>
      <c r="D27" s="39">
        <v>0</v>
      </c>
      <c r="E27" s="47">
        <f>C31+(D31/25)-C15</f>
        <v>-309</v>
      </c>
      <c r="G27" s="1" t="s">
        <v>24</v>
      </c>
      <c r="H27" s="8">
        <v>136</v>
      </c>
      <c r="I27" s="1">
        <v>95.2</v>
      </c>
      <c r="J27" s="8">
        <v>45</v>
      </c>
    </row>
    <row r="28" spans="2:10" x14ac:dyDescent="0.3">
      <c r="B28" s="5" t="s">
        <v>73</v>
      </c>
      <c r="C28" s="8">
        <v>0</v>
      </c>
      <c r="D28" s="40">
        <v>0</v>
      </c>
      <c r="E28" s="48"/>
      <c r="G28" s="1" t="s">
        <v>18</v>
      </c>
      <c r="H28" s="8">
        <v>153</v>
      </c>
      <c r="I28" s="1">
        <v>107.1</v>
      </c>
      <c r="J28" s="8">
        <v>45</v>
      </c>
    </row>
    <row r="29" spans="2:10" x14ac:dyDescent="0.3">
      <c r="B29" s="5" t="s">
        <v>58</v>
      </c>
      <c r="C29" s="8">
        <v>0</v>
      </c>
      <c r="D29" s="40">
        <v>0</v>
      </c>
      <c r="E29" s="48"/>
      <c r="G29" s="1" t="s">
        <v>34</v>
      </c>
      <c r="H29" s="8">
        <v>119</v>
      </c>
      <c r="I29" s="1">
        <v>83.3</v>
      </c>
      <c r="J29" s="8">
        <v>45</v>
      </c>
    </row>
    <row r="30" spans="2:10" x14ac:dyDescent="0.3">
      <c r="B30" s="41" t="s">
        <v>65</v>
      </c>
      <c r="C30" s="44">
        <v>0</v>
      </c>
      <c r="D30" s="45">
        <v>0</v>
      </c>
      <c r="E30" s="48"/>
      <c r="G30" s="1" t="s">
        <v>25</v>
      </c>
      <c r="H30" s="8">
        <v>136</v>
      </c>
      <c r="I30" s="1">
        <v>95.2</v>
      </c>
      <c r="J30" s="8">
        <v>40</v>
      </c>
    </row>
    <row r="31" spans="2:10" ht="15" thickBot="1" x14ac:dyDescent="0.35">
      <c r="B31" s="16" t="s">
        <v>39</v>
      </c>
      <c r="C31" s="25">
        <f>SUM(C27:C30)</f>
        <v>0</v>
      </c>
      <c r="D31" s="37">
        <f>SUM(D27:D30)</f>
        <v>0</v>
      </c>
      <c r="E31" s="49"/>
      <c r="G31" s="1" t="s">
        <v>36</v>
      </c>
      <c r="H31" s="8">
        <v>119</v>
      </c>
      <c r="I31" s="1">
        <v>83.3</v>
      </c>
      <c r="J31" s="8">
        <v>40</v>
      </c>
    </row>
    <row r="32" spans="2:10" ht="15" thickBot="1" x14ac:dyDescent="0.35">
      <c r="B32" s="17" t="s">
        <v>60</v>
      </c>
      <c r="C32" s="18"/>
      <c r="D32" s="18"/>
      <c r="E32" s="26">
        <f>MAX(E19,0)+MAX(E27,0)</f>
        <v>0</v>
      </c>
      <c r="G32" s="1" t="s">
        <v>26</v>
      </c>
      <c r="H32" s="8">
        <v>136</v>
      </c>
      <c r="I32" s="1">
        <v>95.2</v>
      </c>
      <c r="J32" s="8">
        <v>35</v>
      </c>
    </row>
    <row r="33" spans="2:10" ht="15" thickBot="1" x14ac:dyDescent="0.35">
      <c r="B33" s="19" t="s">
        <v>64</v>
      </c>
      <c r="C33" s="20"/>
      <c r="D33" s="20"/>
      <c r="E33" s="27">
        <f>E32*25</f>
        <v>0</v>
      </c>
      <c r="G33" s="1" t="s">
        <v>27</v>
      </c>
      <c r="H33" s="8">
        <v>136</v>
      </c>
      <c r="I33" s="1">
        <v>95.2</v>
      </c>
      <c r="J33" s="8">
        <v>40</v>
      </c>
    </row>
    <row r="34" spans="2:10" x14ac:dyDescent="0.3">
      <c r="G34" s="1" t="s">
        <v>35</v>
      </c>
      <c r="H34" s="8">
        <v>119</v>
      </c>
      <c r="I34" s="1">
        <v>83.3</v>
      </c>
      <c r="J34" s="8">
        <v>40</v>
      </c>
    </row>
    <row r="35" spans="2:10" x14ac:dyDescent="0.3">
      <c r="G35" s="1" t="s">
        <v>28</v>
      </c>
      <c r="H35" s="8">
        <v>136</v>
      </c>
      <c r="I35" s="1">
        <v>95.2</v>
      </c>
      <c r="J35" s="8">
        <v>50</v>
      </c>
    </row>
    <row r="36" spans="2:10" x14ac:dyDescent="0.3">
      <c r="G36" s="1" t="s">
        <v>19</v>
      </c>
      <c r="H36" s="8">
        <v>153</v>
      </c>
      <c r="I36" s="1">
        <v>107.1</v>
      </c>
      <c r="J36" s="8">
        <v>65</v>
      </c>
    </row>
    <row r="37" spans="2:10" x14ac:dyDescent="0.3">
      <c r="G37" s="1" t="s">
        <v>37</v>
      </c>
      <c r="H37" s="8">
        <v>119</v>
      </c>
      <c r="I37" s="1">
        <v>83.3</v>
      </c>
      <c r="J37" s="8">
        <v>45</v>
      </c>
    </row>
  </sheetData>
  <sheetProtection algorithmName="SHA-512" hashValue="GZ5WxkU4yKVHx5rsQQwz5U3CYQj5Z6vA7UKzj46CxX2sy0TjiOZWPRWnbgXYnit4dEuKQcPFKI4BGldSXElsCg==" saltValue="6h5/rb+rSymy4M0A+wHyIg==" spinCount="100000" sheet="1" objects="1" scenarios="1"/>
  <autoFilter ref="G3:J3" xr:uid="{AF77D3EC-6CA6-4C76-8409-880799EF1558}">
    <sortState xmlns:xlrd2="http://schemas.microsoft.com/office/spreadsheetml/2017/richdata2" ref="G4:J37">
      <sortCondition ref="G3"/>
    </sortState>
  </autoFilter>
  <dataConsolidate/>
  <mergeCells count="2">
    <mergeCell ref="E19:E25"/>
    <mergeCell ref="E27:E31"/>
  </mergeCells>
  <conditionalFormatting sqref="E32">
    <cfRule type="cellIs" dxfId="1" priority="1" operator="greaterThan">
      <formula>0</formula>
    </cfRule>
    <cfRule type="cellIs" dxfId="0" priority="2" operator="greaterThan">
      <formula>"0,00 EUR"</formula>
    </cfRule>
  </conditionalFormatting>
  <dataValidations count="9">
    <dataValidation type="list" allowBlank="1" showInputMessage="1" showErrorMessage="1" sqref="C5:D5" xr:uid="{2C1EA364-8C6A-4A13-87C9-606BCA1E84AC}">
      <formula1>$G$4:$G$37</formula1>
    </dataValidation>
    <dataValidation type="list" allowBlank="1" showInputMessage="1" showErrorMessage="1" sqref="C13:D13" xr:uid="{0E0219B6-0580-45BD-A4BA-361D6749E5F5}">
      <formula1>$P$4:$P$5</formula1>
    </dataValidation>
    <dataValidation type="list" allowBlank="1" showInputMessage="1" showErrorMessage="1" sqref="C14:D14" xr:uid="{D9F15CCE-B855-4AEC-88AA-BEF488641569}">
      <formula1>$L$4:$L$10</formula1>
    </dataValidation>
    <dataValidation type="whole" operator="lessThanOrEqual" allowBlank="1" showInputMessage="1" showErrorMessage="1" sqref="C4:D4" xr:uid="{779598A1-04B2-4901-A278-88E621DA30DB}">
      <formula1>14</formula1>
    </dataValidation>
    <dataValidation type="custom" allowBlank="1" showInputMessage="1" showErrorMessage="1" error="Nemůžete zadat částku za letenky, pokud cestujete v režimu Green Erasmus." sqref="C27:C28 D28" xr:uid="{7CB91051-9341-417A-89F0-9BB5F94BE9A5}">
      <formula1>OR(C13&lt;&gt;"Green Erasmus",B27=0)</formula1>
    </dataValidation>
    <dataValidation type="custom" allowBlank="1" showInputMessage="1" showErrorMessage="1" error="Nemůžete zadat částku za cestu z/na letiště, pokud cestujete v režimu Green Erasmus." sqref="C29" xr:uid="{6B0C6B8B-DA41-4047-8ADB-CA059478ACCA}">
      <formula1>OR(C13&lt;&gt;"Green Erasmus",B29=0)</formula1>
    </dataValidation>
    <dataValidation type="custom" allowBlank="1" showInputMessage="1" showErrorMessage="1" error="Nemůžete zadat částku za cestu z/na letiště, pokud cestujete v režimu Green Erasmus." sqref="D29" xr:uid="{E3708A92-7DC6-44DF-9A54-B3457FFFE85A}">
      <formula1>OR(C13&lt;&gt;"Green Erasmus",B29=0)</formula1>
    </dataValidation>
    <dataValidation type="custom" allowBlank="1" showInputMessage="1" showErrorMessage="1" error="Nemůžete zadat částku za letenky, pokud cestujete v režimu Green Erasmus." sqref="D27" xr:uid="{AA97EEAA-D286-4B43-8831-4C2049283155}">
      <formula1>OR(C13&lt;&gt;"Green Erasmus",B27=0)</formula1>
    </dataValidation>
    <dataValidation type="whole" operator="lessThanOrEqual" allowBlank="1" showInputMessage="1" showErrorMessage="1" error="Diety jsou počítány automaticky, není potřeba doplňovat částku v CZK." sqref="D24" xr:uid="{0E6D50B5-7951-47C0-AD7F-7CB61EB31121}">
      <formula1>0</formula1>
    </dataValidation>
  </dataValidations>
  <hyperlinks>
    <hyperlink ref="B14" r:id="rId1" xr:uid="{5B49E20B-2BD5-4B9B-A2C3-D3DF3E764E47}"/>
  </hyperlinks>
  <pageMargins left="0.7" right="0.7" top="0.75" bottom="0.75" header="0.3" footer="0.3"/>
  <pageSetup paperSize="9" orientation="portrait" horizontalDpi="0" verticalDpi="0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Kalkulačka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Veselá</dc:creator>
  <cp:lastModifiedBy>Veselá Michaela (206666)</cp:lastModifiedBy>
  <dcterms:created xsi:type="dcterms:W3CDTF">2025-03-24T14:25:47Z</dcterms:created>
  <dcterms:modified xsi:type="dcterms:W3CDTF">2025-03-25T15:44:55Z</dcterms:modified>
</cp:coreProperties>
</file>